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5" activeTab="0"/>
  </bookViews>
  <sheets>
    <sheet name="新鮮凍結血漿（FFP）のフジサン予測" sheetId="1" r:id="rId1"/>
    <sheet name="クリオ・フィブリノゲン製剤投与時のフジサン予測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<sst xmlns="http://schemas.openxmlformats.org/spreadsheetml/2006/main" count="53" uniqueCount="39">
  <si>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時間（分）</t>
  </si>
  <si>
    <t>y 切片：</t>
  </si>
  <si>
    <t>y 切片： b</t>
  </si>
  <si>
    <t>開始濃度</t>
  </si>
  <si>
    <t>体重</t>
  </si>
  <si>
    <t>フィブリノゲン濃度（mg/dL）</t>
  </si>
  <si>
    <t>フィブリン重合（FIBTEM A10, mm）</t>
  </si>
  <si>
    <t>フィブリノゲン濃度 (mg/dL) ：</t>
  </si>
  <si>
    <t>フィブリン重合（FIBTEM A10, mm） ：</t>
  </si>
  <si>
    <t>体重 (kg) ：</t>
  </si>
  <si>
    <t>Ht (%) ：</t>
  </si>
  <si>
    <t>水色の枠内の数値を入力しましょう</t>
  </si>
  <si>
    <t>FFP投与量（単位）</t>
  </si>
  <si>
    <t>FFP投与時の濃度、重合の変化</t>
  </si>
  <si>
    <t>クリオ・フィブリノゲン製剤投与時の濃度、重合の変化</t>
  </si>
  <si>
    <t>フィブリノゲン投与量（ｇ）</t>
  </si>
  <si>
    <r>
      <t>水色の枠内の</t>
    </r>
    <r>
      <rPr>
        <b/>
        <sz val="11"/>
        <rFont val="ＭＳ Ｐゴシック"/>
        <family val="3"/>
      </rPr>
      <t>数値</t>
    </r>
    <r>
      <rPr>
        <sz val="11"/>
        <rFont val="ＭＳ Ｐゴシック"/>
        <family val="3"/>
      </rPr>
      <t>を入力しましょう</t>
    </r>
  </si>
  <si>
    <t>Ht (%) ：</t>
  </si>
  <si>
    <t>クリオプレシピテート，フィブリノゲン製剤投与時のシミュレーション</t>
  </si>
  <si>
    <t>任意点　フィブリン重合（y=a*x+b）</t>
  </si>
  <si>
    <t>クリオ・フィブリノゲン製剤</t>
  </si>
  <si>
    <t>（フィブリノゲン量：3g，150 mL （2000 mg/dL），60分間で投与を設定）</t>
  </si>
  <si>
    <t>FFP：250 mg/dL， 1200cc，12時間 (100 mL/60分) と仮定</t>
  </si>
  <si>
    <t>Ht</t>
  </si>
  <si>
    <t>Ht%</t>
  </si>
  <si>
    <t>出血量0、輸血量と尿量は、ともに 100 mL/60分 と仮定</t>
  </si>
  <si>
    <t>出血量0 、輸血速度150mL/60分 と設定する</t>
  </si>
  <si>
    <t>a = (9.8*(100-Ht%)/100/100)</t>
  </si>
  <si>
    <t>a =</t>
  </si>
  <si>
    <t>フジサン分類シミュレーション（Copyrightc2014 浜松労災病院 Hamamatsu Rosai Hospital All Rights Reserved. Ver.20141203）</t>
  </si>
  <si>
    <t>ICU のフジサン予測</t>
  </si>
  <si>
    <t>新鮮凍結血漿（FFP）投与時のフジサン予測</t>
  </si>
  <si>
    <t>10単位　12時間後</t>
  </si>
  <si>
    <t>2単位　2.4時間後</t>
  </si>
  <si>
    <t>4単位　4.8時間後</t>
  </si>
  <si>
    <t>6単位　7.2時間後</t>
  </si>
  <si>
    <t>8単位　9.6時間後</t>
  </si>
  <si>
    <t>↑任意のFFP（単位）入力</t>
  </si>
  <si>
    <t>↑任意の投与量（g）入力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</si>
</sst>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8.7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76" fontId="0" fillId="33" borderId="14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76" fontId="0" fillId="33" borderId="20" xfId="0" applyNumberFormat="1" applyFont="1" applyFill="1" applyBorder="1" applyAlignment="1">
      <alignment horizontal="center"/>
    </xf>
    <xf numFmtId="176" fontId="0" fillId="33" borderId="21" xfId="0" applyNumberForma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7" borderId="26" xfId="0" applyFont="1" applyFill="1" applyBorder="1" applyAlignment="1">
      <alignment horizontal="center"/>
    </xf>
    <xf numFmtId="176" fontId="47" fillId="7" borderId="27" xfId="0" applyNumberFormat="1" applyFont="1" applyFill="1" applyBorder="1" applyAlignment="1">
      <alignment horizontal="center"/>
    </xf>
    <xf numFmtId="179" fontId="47" fillId="7" borderId="26" xfId="0" applyNumberFormat="1" applyFont="1" applyFill="1" applyBorder="1" applyAlignment="1">
      <alignment horizontal="center"/>
    </xf>
    <xf numFmtId="179" fontId="47" fillId="7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9" fontId="47" fillId="19" borderId="28" xfId="0" applyNumberFormat="1" applyFont="1" applyFill="1" applyBorder="1" applyAlignment="1">
      <alignment horizontal="center"/>
    </xf>
    <xf numFmtId="179" fontId="48" fillId="2" borderId="20" xfId="0" applyNumberFormat="1" applyFont="1" applyFill="1" applyBorder="1" applyAlignment="1">
      <alignment horizontal="center"/>
    </xf>
    <xf numFmtId="176" fontId="48" fillId="2" borderId="18" xfId="0" applyNumberFormat="1" applyFont="1" applyFill="1" applyBorder="1" applyAlignment="1">
      <alignment horizontal="center"/>
    </xf>
    <xf numFmtId="179" fontId="48" fillId="2" borderId="10" xfId="0" applyNumberFormat="1" applyFont="1" applyFill="1" applyBorder="1" applyAlignment="1">
      <alignment/>
    </xf>
    <xf numFmtId="0" fontId="49" fillId="2" borderId="24" xfId="0" applyFont="1" applyFill="1" applyBorder="1" applyAlignment="1">
      <alignment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8" fillId="2" borderId="28" xfId="0" applyNumberFormat="1" applyFont="1" applyFill="1" applyBorder="1" applyAlignment="1">
      <alignment horizontal="center"/>
    </xf>
    <xf numFmtId="176" fontId="48" fillId="2" borderId="22" xfId="0" applyNumberFormat="1" applyFont="1" applyFill="1" applyBorder="1" applyAlignment="1">
      <alignment horizontal="center"/>
    </xf>
    <xf numFmtId="176" fontId="47" fillId="34" borderId="29" xfId="0" applyNumberFormat="1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179" fontId="47" fillId="34" borderId="26" xfId="0" applyNumberFormat="1" applyFont="1" applyFill="1" applyBorder="1" applyAlignment="1">
      <alignment horizontal="center"/>
    </xf>
    <xf numFmtId="176" fontId="47" fillId="34" borderId="27" xfId="0" applyNumberFormat="1" applyFont="1" applyFill="1" applyBorder="1" applyAlignment="1">
      <alignment horizontal="center"/>
    </xf>
    <xf numFmtId="179" fontId="47" fillId="19" borderId="30" xfId="0" applyNumberFormat="1" applyFont="1" applyFill="1" applyBorder="1" applyAlignment="1">
      <alignment horizontal="center"/>
    </xf>
    <xf numFmtId="179" fontId="47" fillId="19" borderId="31" xfId="0" applyNumberFormat="1" applyFont="1" applyFill="1" applyBorder="1" applyAlignment="1">
      <alignment horizontal="center"/>
    </xf>
    <xf numFmtId="176" fontId="47" fillId="19" borderId="32" xfId="0" applyNumberFormat="1" applyFont="1" applyFill="1" applyBorder="1" applyAlignment="1">
      <alignment horizontal="center"/>
    </xf>
    <xf numFmtId="176" fontId="47" fillId="34" borderId="2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179" fontId="47" fillId="13" borderId="26" xfId="0" applyNumberFormat="1" applyFon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179" fontId="47" fillId="7" borderId="29" xfId="0" applyNumberFormat="1" applyFont="1" applyFill="1" applyBorder="1" applyAlignment="1">
      <alignment horizontal="center"/>
    </xf>
    <xf numFmtId="179" fontId="47" fillId="34" borderId="29" xfId="0" applyNumberFormat="1" applyFont="1" applyFill="1" applyBorder="1" applyAlignment="1">
      <alignment horizontal="center"/>
    </xf>
    <xf numFmtId="179" fontId="47" fillId="13" borderId="29" xfId="0" applyNumberFormat="1" applyFont="1" applyFill="1" applyBorder="1" applyAlignment="1">
      <alignment horizontal="center"/>
    </xf>
    <xf numFmtId="176" fontId="47" fillId="13" borderId="27" xfId="0" applyNumberFormat="1" applyFont="1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176" fontId="0" fillId="7" borderId="26" xfId="0" applyNumberForma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176" fontId="0" fillId="13" borderId="26" xfId="0" applyNumberFormat="1" applyFill="1" applyBorder="1" applyAlignment="1">
      <alignment horizontal="center"/>
    </xf>
    <xf numFmtId="179" fontId="47" fillId="13" borderId="27" xfId="0" applyNumberFormat="1" applyFont="1" applyFill="1" applyBorder="1" applyAlignment="1">
      <alignment horizontal="center"/>
    </xf>
    <xf numFmtId="0" fontId="47" fillId="19" borderId="34" xfId="0" applyFont="1" applyFill="1" applyBorder="1" applyAlignment="1">
      <alignment horizontal="center"/>
    </xf>
    <xf numFmtId="176" fontId="47" fillId="19" borderId="28" xfId="0" applyNumberFormat="1" applyFont="1" applyFill="1" applyBorder="1" applyAlignment="1">
      <alignment horizontal="center"/>
    </xf>
    <xf numFmtId="179" fontId="47" fillId="19" borderId="22" xfId="0" applyNumberFormat="1" applyFont="1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179" fontId="47" fillId="34" borderId="27" xfId="0" applyNumberFormat="1" applyFont="1" applyFill="1" applyBorder="1" applyAlignment="1">
      <alignment horizontal="center"/>
    </xf>
    <xf numFmtId="0" fontId="48" fillId="12" borderId="35" xfId="0" applyFont="1" applyFill="1" applyBorder="1" applyAlignment="1">
      <alignment horizontal="center"/>
    </xf>
    <xf numFmtId="0" fontId="48" fillId="12" borderId="36" xfId="0" applyFont="1" applyFill="1" applyBorder="1" applyAlignment="1">
      <alignment/>
    </xf>
    <xf numFmtId="176" fontId="48" fillId="12" borderId="37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'新鮮凍結血漿（FFP）のフジサン予測'!#REF!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新鮮凍結血漿（FFP）のフジサン予測!#REF!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新鮮凍結血漿（FFP）のフジサン予測!#REF!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010225"/>
        <c:axId val="27092026"/>
      </c:scatterChart>
      <c:valAx>
        <c:axId val="301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92026"/>
        <c:crosses val="autoZero"/>
        <c:crossBetween val="midCat"/>
        <c:dispUnits/>
      </c:valAx>
      <c:valAx>
        <c:axId val="2709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02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>
        <c:manualLayout>
          <c:xMode val="factor"/>
          <c:yMode val="factor"/>
          <c:x val="-0.083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825"/>
          <c:w val="0.71925"/>
          <c:h val="0.7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'新鮮凍結血漿（FFP）のフジサン予測'!$B$6</c:f>
              <c:strCache>
                <c:ptCount val="1"/>
                <c:pt idx="0">
                  <c:v>FFP投与時の濃度、重合の変化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'新鮮凍結血漿（FFP）のフジサン予測'!$D$9:$D$14</c:f>
              <c:numCache/>
            </c:numRef>
          </c:xVal>
          <c:yVal>
            <c:numRef>
              <c:f>'新鮮凍結血漿（FFP）のフジサン予測'!$E$9:$E$14</c:f>
              <c:numCache/>
            </c:numRef>
          </c:yVal>
          <c:smooth val="1"/>
        </c:ser>
        <c:axId val="42501643"/>
        <c:axId val="46970468"/>
      </c:scatterChart>
      <c:scatterChart>
        <c:scatterStyle val="lineMarker"/>
        <c:varyColors val="0"/>
        <c:ser>
          <c:idx val="1"/>
          <c:order val="1"/>
          <c:tx>
            <c:v>↑任意のFFP（単位）入力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'新鮮凍結血漿（FFP）のフジサン予測'!$D$15</c:f>
              <c:numCache/>
            </c:numRef>
          </c:xVal>
          <c:yVal>
            <c:numRef>
              <c:f>'新鮮凍結血漿（FFP）のフジサン予測'!$E$15</c:f>
              <c:numCache/>
            </c:numRef>
          </c:yVal>
          <c:smooth val="0"/>
        </c:ser>
        <c:axId val="42501643"/>
        <c:axId val="46970468"/>
      </c:scatterChart>
      <c:catAx>
        <c:axId val="4250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68"/>
        <c:crosses val="autoZero"/>
        <c:auto val="1"/>
        <c:lblOffset val="100"/>
        <c:noMultiLvlLbl val="0"/>
      </c:catAx>
      <c:valAx>
        <c:axId val="46970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016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088"/>
          <c:w val="0.753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>
        <c:manualLayout>
          <c:xMode val="factor"/>
          <c:yMode val="factor"/>
          <c:x val="-0.068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475"/>
          <c:w val="0.7445"/>
          <c:h val="0.7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'クリオ・フィブリノゲン製剤投与時のフジサン予測'!$B$7</c:f>
              <c:strCache>
                <c:ptCount val="1"/>
                <c:pt idx="0">
                  <c:v>クリオ・フィブリノゲン製剤投与時の濃度、重合の変化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'クリオ・フィブリノゲン製剤投与時のフジサン予測'!$D$10:$D$13</c:f>
              <c:numCache/>
            </c:numRef>
          </c:xVal>
          <c:yVal>
            <c:numRef>
              <c:f>'クリオ・フィブリノゲン製剤投与時のフジサン予測'!$E$10:$E$13</c:f>
              <c:numCache/>
            </c:numRef>
          </c:yVal>
          <c:smooth val="1"/>
        </c:ser>
        <c:axId val="20081029"/>
        <c:axId val="46511534"/>
      </c:scatterChart>
      <c:scatterChart>
        <c:scatterStyle val="lineMarker"/>
        <c:varyColors val="0"/>
        <c:ser>
          <c:idx val="1"/>
          <c:order val="1"/>
          <c:tx>
            <c:v>↑任意の投与量（g）入力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l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'クリオ・フィブリノゲン製剤投与時のフジサン予測'!$D$14</c:f>
              <c:numCache/>
            </c:numRef>
          </c:xVal>
          <c:yVal>
            <c:numRef>
              <c:f>'クリオ・フィブリノゲン製剤投与時のフジサン予測'!$E$14</c:f>
              <c:numCache/>
            </c:numRef>
          </c:yVal>
          <c:smooth val="0"/>
        </c:ser>
        <c:axId val="20081029"/>
        <c:axId val="46511534"/>
      </c:scatterChart>
      <c:catAx>
        <c:axId val="2008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34"/>
        <c:crosses val="autoZero"/>
        <c:auto val="1"/>
        <c:lblOffset val="100"/>
        <c:noMultiLvlLbl val="0"/>
      </c:catAx>
      <c:valAx>
        <c:axId val="465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086"/>
          <c:w val="0.648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クリオ・フィブリノゲン製剤投与時のフジサン予測!#REF!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クリオ・フィブリノゲン製剤投与時のフジサン予測!#REF!</c:f>
              <c:strCache>
                <c:ptCount val="5"/>
                <c:pt idx="0">
                  <c:v>100</c:v>
                </c:pt>
                <c:pt idx="1">
                  <c:v>131.50791167664573</c:v>
                </c:pt>
                <c:pt idx="2">
                  <c:v>158.0520808621749</c:v>
                </c:pt>
                <c:pt idx="3">
                  <c:v>180.4144933565661</c:v>
                </c:pt>
                <c:pt idx="4">
                  <c:v>199.25394126220732</c:v>
                </c:pt>
              </c:strCache>
            </c:strRef>
          </c:xVal>
          <c:yVal>
            <c:numRef>
              <c:f>クリオ・フィブリノゲン製剤投与時のフジサン予測!#REF!</c:f>
              <c:numCache>
                <c:ptCount val="5"/>
                <c:pt idx="0">
                  <c:v>5</c:v>
                </c:pt>
                <c:pt idx="1">
                  <c:v>6.732935142215515</c:v>
                </c:pt>
                <c:pt idx="2">
                  <c:v>8.19286444741962</c:v>
                </c:pt>
                <c:pt idx="3">
                  <c:v>9.422797134611136</c:v>
                </c:pt>
                <c:pt idx="4">
                  <c:v>10.458966769421403</c:v>
                </c:pt>
              </c:numCache>
            </c:numRef>
          </c:yVal>
          <c:smooth val="1"/>
        </c:ser>
        <c:axId val="15950623"/>
        <c:axId val="9337880"/>
      </c:scatterChart>
      <c:valAx>
        <c:axId val="1595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37880"/>
        <c:crosses val="autoZero"/>
        <c:crossBetween val="midCat"/>
        <c:dispUnits/>
      </c:valAx>
      <c:valAx>
        <c:axId val="933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506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38100</xdr:rowOff>
    </xdr:from>
    <xdr:to>
      <xdr:col>9</xdr:col>
      <xdr:colOff>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8724900" y="2133600"/>
        <a:ext cx="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15</xdr:row>
      <xdr:rowOff>57150</xdr:rowOff>
    </xdr:from>
    <xdr:to>
      <xdr:col>5</xdr:col>
      <xdr:colOff>666750</xdr:colOff>
      <xdr:row>32</xdr:row>
      <xdr:rowOff>142875</xdr:rowOff>
    </xdr:to>
    <xdr:graphicFrame>
      <xdr:nvGraphicFramePr>
        <xdr:cNvPr id="2" name="グラフ 2"/>
        <xdr:cNvGraphicFramePr/>
      </xdr:nvGraphicFramePr>
      <xdr:xfrm>
        <a:off x="2038350" y="2686050"/>
        <a:ext cx="49911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104775</xdr:rowOff>
    </xdr:from>
    <xdr:to>
      <xdr:col>5</xdr:col>
      <xdr:colOff>0</xdr:colOff>
      <xdr:row>32</xdr:row>
      <xdr:rowOff>85725</xdr:rowOff>
    </xdr:to>
    <xdr:graphicFrame>
      <xdr:nvGraphicFramePr>
        <xdr:cNvPr id="1" name="グラフ 1"/>
        <xdr:cNvGraphicFramePr/>
      </xdr:nvGraphicFramePr>
      <xdr:xfrm>
        <a:off x="1952625" y="2505075"/>
        <a:ext cx="5067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26</xdr:row>
      <xdr:rowOff>57150</xdr:rowOff>
    </xdr:to>
    <xdr:graphicFrame>
      <xdr:nvGraphicFramePr>
        <xdr:cNvPr id="2" name="グラフ 2"/>
        <xdr:cNvGraphicFramePr/>
      </xdr:nvGraphicFramePr>
      <xdr:xfrm>
        <a:off x="0" y="1866900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1.4921875" style="0" customWidth="1"/>
    <col min="2" max="2" width="15.00390625" style="0" customWidth="1"/>
    <col min="3" max="3" width="9.125" style="37" bestFit="1" customWidth="1"/>
    <col min="4" max="4" width="24.125" style="0" bestFit="1" customWidth="1"/>
    <col min="5" max="5" width="33.75390625" style="1" bestFit="1" customWidth="1"/>
    <col min="7" max="7" width="10.50390625" style="0" bestFit="1" customWidth="1"/>
    <col min="8" max="8" width="6.25390625" style="0" bestFit="1" customWidth="1"/>
    <col min="9" max="9" width="5.25390625" style="0" bestFit="1" customWidth="1"/>
  </cols>
  <sheetData>
    <row r="1" ht="14.25" thickBot="1">
      <c r="B1" t="s">
        <v>29</v>
      </c>
    </row>
    <row r="2" spans="2:8" ht="14.25" thickBot="1">
      <c r="B2" s="24" t="s">
        <v>31</v>
      </c>
      <c r="C2" s="38"/>
      <c r="D2" s="13"/>
      <c r="E2" s="16" t="s">
        <v>16</v>
      </c>
      <c r="F2" s="14"/>
      <c r="G2" s="14"/>
      <c r="H2" s="15"/>
    </row>
    <row r="3" spans="2:8" ht="13.5">
      <c r="B3" t="s">
        <v>25</v>
      </c>
      <c r="E3" s="17" t="s">
        <v>7</v>
      </c>
      <c r="F3" s="18">
        <v>100</v>
      </c>
      <c r="G3" s="20" t="s">
        <v>9</v>
      </c>
      <c r="H3" s="18">
        <v>50</v>
      </c>
    </row>
    <row r="4" spans="2:8" ht="14.25" thickBot="1">
      <c r="B4" t="s">
        <v>22</v>
      </c>
      <c r="E4" s="3" t="s">
        <v>8</v>
      </c>
      <c r="F4" s="19">
        <v>5</v>
      </c>
      <c r="G4" s="4" t="s">
        <v>10</v>
      </c>
      <c r="H4" s="19">
        <v>25</v>
      </c>
    </row>
    <row r="5" spans="5:6" ht="13.5">
      <c r="E5" s="28" t="s">
        <v>1</v>
      </c>
      <c r="F5" s="29">
        <f>F4-(9.8*(100-H4)/100/100)*F3</f>
        <v>-2.3499999999999996</v>
      </c>
    </row>
    <row r="6" spans="2:6" ht="13.5">
      <c r="B6" t="s">
        <v>13</v>
      </c>
      <c r="E6" s="30" t="s">
        <v>19</v>
      </c>
      <c r="F6" s="29" t="s">
        <v>27</v>
      </c>
    </row>
    <row r="7" spans="5:6" ht="14.25" thickBot="1">
      <c r="E7" s="31" t="s">
        <v>28</v>
      </c>
      <c r="F7" s="29">
        <f>(9.8*(100-H4)/100/100)</f>
        <v>0.0735</v>
      </c>
    </row>
    <row r="8" spans="2:9" ht="13.5">
      <c r="B8" s="9" t="s">
        <v>12</v>
      </c>
      <c r="C8" s="10" t="s">
        <v>0</v>
      </c>
      <c r="D8" s="11" t="s">
        <v>5</v>
      </c>
      <c r="E8" s="12" t="s">
        <v>6</v>
      </c>
      <c r="F8" t="s">
        <v>3</v>
      </c>
      <c r="G8" t="s">
        <v>2</v>
      </c>
      <c r="H8" t="s">
        <v>24</v>
      </c>
      <c r="I8" t="s">
        <v>4</v>
      </c>
    </row>
    <row r="9" spans="2:9" ht="13.5">
      <c r="B9" s="48">
        <v>0</v>
      </c>
      <c r="C9" s="49">
        <v>0</v>
      </c>
      <c r="D9" s="50">
        <f aca="true" t="shared" si="0" ref="D9:D15">250*(1-EXP(-(100/60)/(70*I9)*(100/(100-H9))*C9))+F9*EXP(-(0/(70*I9))*C9)</f>
        <v>100</v>
      </c>
      <c r="E9" s="51">
        <f aca="true" t="shared" si="1" ref="E9:E15">(9.8*(100-H9)/100/100)*D9+G9</f>
        <v>5</v>
      </c>
      <c r="F9">
        <f>F3</f>
        <v>100</v>
      </c>
      <c r="G9">
        <f>F5</f>
        <v>-2.3499999999999996</v>
      </c>
      <c r="H9">
        <f>H4</f>
        <v>25</v>
      </c>
      <c r="I9">
        <f>H3</f>
        <v>50</v>
      </c>
    </row>
    <row r="10" spans="2:9" ht="13.5">
      <c r="B10" s="59" t="s">
        <v>33</v>
      </c>
      <c r="C10" s="33">
        <v>144</v>
      </c>
      <c r="D10" s="35">
        <f t="shared" si="0"/>
        <v>121.84337464220428</v>
      </c>
      <c r="E10" s="34">
        <f t="shared" si="1"/>
        <v>6.605488036202015</v>
      </c>
      <c r="F10">
        <f aca="true" t="shared" si="2" ref="F10:I15">F9</f>
        <v>100</v>
      </c>
      <c r="G10">
        <f t="shared" si="2"/>
        <v>-2.3499999999999996</v>
      </c>
      <c r="H10">
        <f t="shared" si="2"/>
        <v>25</v>
      </c>
      <c r="I10">
        <f t="shared" si="2"/>
        <v>50</v>
      </c>
    </row>
    <row r="11" spans="2:9" ht="13.5">
      <c r="B11" s="60" t="s">
        <v>34</v>
      </c>
      <c r="C11" s="56">
        <v>288</v>
      </c>
      <c r="D11" s="50">
        <f t="shared" si="0"/>
        <v>141.7782172213698</v>
      </c>
      <c r="E11" s="51">
        <f t="shared" si="1"/>
        <v>8.07069896577068</v>
      </c>
      <c r="F11">
        <f t="shared" si="2"/>
        <v>100</v>
      </c>
      <c r="G11">
        <f t="shared" si="2"/>
        <v>-2.3499999999999996</v>
      </c>
      <c r="H11">
        <f t="shared" si="2"/>
        <v>25</v>
      </c>
      <c r="I11">
        <f t="shared" si="2"/>
        <v>50</v>
      </c>
    </row>
    <row r="12" spans="2:9" ht="13.5">
      <c r="B12" s="61" t="s">
        <v>35</v>
      </c>
      <c r="C12" s="58">
        <v>432</v>
      </c>
      <c r="D12" s="57">
        <f t="shared" si="0"/>
        <v>159.97128286097498</v>
      </c>
      <c r="E12" s="62">
        <f t="shared" si="1"/>
        <v>9.40788929028166</v>
      </c>
      <c r="F12">
        <f t="shared" si="2"/>
        <v>100</v>
      </c>
      <c r="G12">
        <f t="shared" si="2"/>
        <v>-2.3499999999999996</v>
      </c>
      <c r="H12">
        <f t="shared" si="2"/>
        <v>25</v>
      </c>
      <c r="I12">
        <f t="shared" si="2"/>
        <v>50</v>
      </c>
    </row>
    <row r="13" spans="2:10" ht="13.5">
      <c r="B13" s="60" t="s">
        <v>36</v>
      </c>
      <c r="C13" s="56">
        <v>576</v>
      </c>
      <c r="D13" s="50">
        <f t="shared" si="0"/>
        <v>176.57475670595574</v>
      </c>
      <c r="E13" s="51">
        <f t="shared" si="1"/>
        <v>10.628244617887747</v>
      </c>
      <c r="F13">
        <f t="shared" si="2"/>
        <v>100</v>
      </c>
      <c r="G13">
        <f t="shared" si="2"/>
        <v>-2.3499999999999996</v>
      </c>
      <c r="H13">
        <f t="shared" si="2"/>
        <v>25</v>
      </c>
      <c r="I13">
        <f t="shared" si="2"/>
        <v>50</v>
      </c>
      <c r="J13" s="21"/>
    </row>
    <row r="14" spans="2:10" ht="14.25" thickBot="1">
      <c r="B14" s="52" t="s">
        <v>32</v>
      </c>
      <c r="C14" s="63">
        <v>720</v>
      </c>
      <c r="D14" s="53">
        <f t="shared" si="0"/>
        <v>191.72752695270466</v>
      </c>
      <c r="E14" s="54">
        <f t="shared" si="1"/>
        <v>11.741973231023792</v>
      </c>
      <c r="F14">
        <f t="shared" si="2"/>
        <v>100</v>
      </c>
      <c r="G14">
        <f t="shared" si="2"/>
        <v>-2.3499999999999996</v>
      </c>
      <c r="H14">
        <f t="shared" si="2"/>
        <v>25</v>
      </c>
      <c r="I14">
        <f t="shared" si="2"/>
        <v>50</v>
      </c>
      <c r="J14" s="21"/>
    </row>
    <row r="15" spans="2:10" ht="14.25" thickBot="1">
      <c r="B15" s="40">
        <v>5</v>
      </c>
      <c r="C15" s="41">
        <f>720/10*B15</f>
        <v>360</v>
      </c>
      <c r="D15" s="46">
        <f t="shared" si="0"/>
        <v>151.0826345895768</v>
      </c>
      <c r="E15" s="47">
        <f t="shared" si="1"/>
        <v>8.754573642333895</v>
      </c>
      <c r="F15">
        <f t="shared" si="2"/>
        <v>100</v>
      </c>
      <c r="G15">
        <f t="shared" si="2"/>
        <v>-2.3499999999999996</v>
      </c>
      <c r="H15">
        <f t="shared" si="2"/>
        <v>25</v>
      </c>
      <c r="I15">
        <f t="shared" si="2"/>
        <v>50</v>
      </c>
      <c r="J15" s="21"/>
    </row>
    <row r="16" spans="2:10" ht="14.25" thickBot="1">
      <c r="B16" s="42" t="s">
        <v>37</v>
      </c>
      <c r="C16" s="43"/>
      <c r="D16" s="44"/>
      <c r="E16" s="45"/>
      <c r="G16" s="21"/>
      <c r="H16" s="21"/>
      <c r="I16" s="21"/>
      <c r="J16" s="21"/>
    </row>
    <row r="17" spans="2:10" ht="13.5">
      <c r="B17" s="2"/>
      <c r="D17" s="2"/>
      <c r="G17" s="21"/>
      <c r="H17" s="21"/>
      <c r="I17" s="21"/>
      <c r="J17" s="21"/>
    </row>
    <row r="18" spans="2:10" ht="13.5">
      <c r="B18" s="2"/>
      <c r="D18" s="2"/>
      <c r="G18" s="21"/>
      <c r="H18" s="21"/>
      <c r="I18" s="21"/>
      <c r="J18" s="21"/>
    </row>
    <row r="19" spans="2:10" ht="13.5">
      <c r="B19" s="2"/>
      <c r="D19" s="2"/>
      <c r="G19" s="21"/>
      <c r="H19" s="21"/>
      <c r="I19" s="21"/>
      <c r="J19" s="21"/>
    </row>
    <row r="20" spans="2:10" ht="13.5">
      <c r="B20" s="2"/>
      <c r="D20" s="2"/>
      <c r="G20" s="21"/>
      <c r="H20" s="21"/>
      <c r="I20" s="21"/>
      <c r="J20" s="21"/>
    </row>
    <row r="21" spans="2:10" ht="13.5">
      <c r="B21" s="2"/>
      <c r="D21" s="2"/>
      <c r="G21" s="21"/>
      <c r="H21" s="21"/>
      <c r="I21" s="21"/>
      <c r="J21" s="21"/>
    </row>
    <row r="22" spans="2:10" ht="13.5">
      <c r="B22" s="2"/>
      <c r="D22" s="2"/>
      <c r="G22" s="21"/>
      <c r="H22" s="21"/>
      <c r="I22" s="21"/>
      <c r="J22" s="21"/>
    </row>
    <row r="23" spans="2:10" ht="13.5">
      <c r="B23" s="2"/>
      <c r="D23" s="2"/>
      <c r="G23" s="21"/>
      <c r="H23" s="21"/>
      <c r="I23" s="21"/>
      <c r="J23" s="21"/>
    </row>
    <row r="24" spans="2:10" ht="13.5">
      <c r="B24" s="2"/>
      <c r="D24" s="2"/>
      <c r="G24" s="21"/>
      <c r="H24" s="21"/>
      <c r="I24" s="21"/>
      <c r="J24" s="21"/>
    </row>
    <row r="25" spans="2:10" ht="13.5">
      <c r="B25" s="2"/>
      <c r="D25" s="2"/>
      <c r="G25" s="21"/>
      <c r="H25" s="21"/>
      <c r="I25" s="21"/>
      <c r="J25" s="21"/>
    </row>
    <row r="26" spans="2:10" ht="13.5">
      <c r="B26" s="2"/>
      <c r="D26" s="2"/>
      <c r="G26" s="21"/>
      <c r="H26" s="21"/>
      <c r="I26" s="21"/>
      <c r="J26" s="21"/>
    </row>
    <row r="27" spans="2:10" ht="13.5">
      <c r="B27" s="2"/>
      <c r="D27" s="2"/>
      <c r="G27" s="21"/>
      <c r="H27" s="21"/>
      <c r="I27" s="21"/>
      <c r="J27" s="21"/>
    </row>
    <row r="28" spans="4:10" ht="13.5">
      <c r="D28" s="2"/>
      <c r="G28" s="21"/>
      <c r="H28" s="21"/>
      <c r="I28" s="21"/>
      <c r="J28" s="21"/>
    </row>
    <row r="29" spans="4:10" ht="13.5">
      <c r="D29" s="2"/>
      <c r="G29" s="21"/>
      <c r="H29" s="21"/>
      <c r="I29" s="21"/>
      <c r="J29" s="21"/>
    </row>
    <row r="30" spans="4:10" ht="13.5">
      <c r="D30" s="2"/>
      <c r="G30" s="21"/>
      <c r="H30" s="21"/>
      <c r="I30" s="21"/>
      <c r="J30" s="21"/>
    </row>
    <row r="31" spans="4:9" ht="13.5">
      <c r="D31" s="2"/>
      <c r="G31" s="21"/>
      <c r="H31" s="21"/>
      <c r="I31" s="21"/>
    </row>
    <row r="32" spans="4:9" ht="13.5">
      <c r="D32" s="2"/>
      <c r="G32" s="21"/>
      <c r="H32" s="21"/>
      <c r="I32" s="21"/>
    </row>
    <row r="33" ht="13.5">
      <c r="D33" s="2"/>
    </row>
    <row r="34" ht="13.5">
      <c r="D34" s="2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  <row r="41" ht="13.5">
      <c r="D41" s="2"/>
    </row>
    <row r="42" ht="13.5">
      <c r="D42" s="2"/>
    </row>
    <row r="43" ht="13.5">
      <c r="D43" s="2"/>
    </row>
    <row r="44" ht="13.5">
      <c r="D44" s="2"/>
    </row>
    <row r="45" ht="13.5">
      <c r="D45" s="2"/>
    </row>
    <row r="46" ht="13.5">
      <c r="D46" s="2"/>
    </row>
    <row r="47" ht="13.5">
      <c r="D47" s="2"/>
    </row>
    <row r="48" ht="13.5">
      <c r="D48" s="2"/>
    </row>
    <row r="49" ht="13.5">
      <c r="D49" s="2"/>
    </row>
    <row r="50" ht="13.5">
      <c r="D50" s="2"/>
    </row>
    <row r="51" ht="13.5">
      <c r="D51" s="2"/>
    </row>
    <row r="52" ht="13.5">
      <c r="D52" s="2"/>
    </row>
    <row r="53" ht="13.5">
      <c r="D53" s="2"/>
    </row>
    <row r="54" ht="13.5">
      <c r="D54" s="2"/>
    </row>
    <row r="55" ht="13.5">
      <c r="D55" s="2"/>
    </row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.37890625" style="0" customWidth="1"/>
    <col min="2" max="2" width="23.125" style="0" customWidth="1"/>
    <col min="3" max="3" width="9.125" style="1" bestFit="1" customWidth="1"/>
    <col min="4" max="4" width="26.50390625" style="2" customWidth="1"/>
    <col min="5" max="5" width="32.00390625" style="2" bestFit="1" customWidth="1"/>
    <col min="7" max="7" width="10.50390625" style="0" bestFit="1" customWidth="1"/>
    <col min="8" max="8" width="4.00390625" style="0" bestFit="1" customWidth="1"/>
    <col min="9" max="9" width="5.25390625" style="0" bestFit="1" customWidth="1"/>
  </cols>
  <sheetData>
    <row r="1" ht="13.5">
      <c r="B1" t="s">
        <v>29</v>
      </c>
    </row>
    <row r="2" ht="14.25" thickBot="1">
      <c r="B2" s="32" t="s">
        <v>30</v>
      </c>
    </row>
    <row r="3" spans="2:8" ht="14.25" thickBot="1">
      <c r="B3" s="24" t="s">
        <v>18</v>
      </c>
      <c r="E3" s="8" t="s">
        <v>11</v>
      </c>
      <c r="F3" s="6"/>
      <c r="G3" s="6"/>
      <c r="H3" s="7"/>
    </row>
    <row r="4" spans="2:8" ht="13.5">
      <c r="B4" t="s">
        <v>26</v>
      </c>
      <c r="E4" s="17" t="s">
        <v>7</v>
      </c>
      <c r="F4" s="25">
        <v>100</v>
      </c>
      <c r="G4" s="5" t="s">
        <v>9</v>
      </c>
      <c r="H4" s="27">
        <v>50</v>
      </c>
    </row>
    <row r="5" spans="2:8" ht="14.25" thickBot="1">
      <c r="B5" s="2" t="s">
        <v>20</v>
      </c>
      <c r="E5" s="3" t="s">
        <v>8</v>
      </c>
      <c r="F5" s="26">
        <v>5</v>
      </c>
      <c r="G5" s="4" t="s">
        <v>17</v>
      </c>
      <c r="H5" s="26">
        <v>25</v>
      </c>
    </row>
    <row r="6" spans="2:6" ht="13.5">
      <c r="B6" s="2" t="s">
        <v>21</v>
      </c>
      <c r="E6" s="28" t="s">
        <v>1</v>
      </c>
      <c r="F6" s="29">
        <f>F5-(9.8*(100-H5)/100/100)*F4</f>
        <v>-2.3499999999999996</v>
      </c>
    </row>
    <row r="7" spans="2:6" ht="13.5">
      <c r="B7" t="s">
        <v>14</v>
      </c>
      <c r="E7" s="30" t="s">
        <v>19</v>
      </c>
      <c r="F7" s="29" t="s">
        <v>27</v>
      </c>
    </row>
    <row r="8" spans="5:6" ht="14.25" thickBot="1">
      <c r="E8" s="31" t="s">
        <v>28</v>
      </c>
      <c r="F8" s="29">
        <f>(9.8*(100-H5)/100/100)</f>
        <v>0.0735</v>
      </c>
    </row>
    <row r="9" spans="2:9" ht="13.5">
      <c r="B9" s="22" t="s">
        <v>15</v>
      </c>
      <c r="C9" s="23" t="s">
        <v>0</v>
      </c>
      <c r="D9" s="11" t="s">
        <v>5</v>
      </c>
      <c r="E9" s="12" t="s">
        <v>6</v>
      </c>
      <c r="F9" t="s">
        <v>3</v>
      </c>
      <c r="G9" t="s">
        <v>2</v>
      </c>
      <c r="H9" t="s">
        <v>23</v>
      </c>
      <c r="I9" t="s">
        <v>4</v>
      </c>
    </row>
    <row r="10" spans="2:9" ht="11.25" customHeight="1">
      <c r="B10" s="72">
        <v>0</v>
      </c>
      <c r="C10" s="55">
        <v>0</v>
      </c>
      <c r="D10" s="50">
        <f>2000*(1-EXP(-(150/60)/(70*I10)*(100/(100-H10))*C10))+F10*EXP(-(0/(70*I10))*C10)</f>
        <v>100</v>
      </c>
      <c r="E10" s="73">
        <f>(9.8*(100-H10)/100/100)*D10+G10</f>
        <v>5</v>
      </c>
      <c r="F10">
        <f>F4</f>
        <v>100</v>
      </c>
      <c r="G10">
        <f>F6</f>
        <v>-2.3499999999999996</v>
      </c>
      <c r="H10">
        <f>H5</f>
        <v>25</v>
      </c>
      <c r="I10">
        <f>H4</f>
        <v>50</v>
      </c>
    </row>
    <row r="11" spans="2:9" ht="11.25" customHeight="1">
      <c r="B11" s="64">
        <v>1</v>
      </c>
      <c r="C11" s="65">
        <v>20</v>
      </c>
      <c r="D11" s="35">
        <f>2000*(1-EXP(-(150/60)/(70*I11)*(100/(100-H11))*C11))+F11*EXP(-(0/(70*I11))*C11)</f>
        <v>137.7347189430737</v>
      </c>
      <c r="E11" s="36">
        <f>(9.8*(100-H11)/100/100)*D11+G11</f>
        <v>7.773501842315916</v>
      </c>
      <c r="F11">
        <f aca="true" t="shared" si="0" ref="F11:I14">F10</f>
        <v>100</v>
      </c>
      <c r="G11">
        <f t="shared" si="0"/>
        <v>-2.3499999999999996</v>
      </c>
      <c r="H11">
        <f t="shared" si="0"/>
        <v>25</v>
      </c>
      <c r="I11">
        <f t="shared" si="0"/>
        <v>50</v>
      </c>
    </row>
    <row r="12" spans="2:9" ht="13.5">
      <c r="B12" s="66">
        <v>2</v>
      </c>
      <c r="C12" s="67">
        <f>20*B12</f>
        <v>40</v>
      </c>
      <c r="D12" s="57">
        <f>2000*(1-EXP(-(150/60)/(70*I12)*(100/(100-H12))*C12))+F12*EXP(-(0/(70*I12))*C12)</f>
        <v>174.757483379291</v>
      </c>
      <c r="E12" s="68">
        <f>(9.8*(100-H12)/100/100)*D12+G12</f>
        <v>10.494675028377888</v>
      </c>
      <c r="F12">
        <f t="shared" si="0"/>
        <v>100</v>
      </c>
      <c r="G12">
        <f t="shared" si="0"/>
        <v>-2.3499999999999996</v>
      </c>
      <c r="H12">
        <f t="shared" si="0"/>
        <v>25</v>
      </c>
      <c r="I12">
        <f t="shared" si="0"/>
        <v>50</v>
      </c>
    </row>
    <row r="13" spans="2:9" ht="14.25" thickBot="1">
      <c r="B13" s="69">
        <v>3</v>
      </c>
      <c r="C13" s="70">
        <f>20*B13</f>
        <v>60</v>
      </c>
      <c r="D13" s="39">
        <f>2000*(1-EXP(-(150/60)/(70*I13)*(100/(100-H13))*C13))+F13*EXP(-(0/(70*I13))*C13)</f>
        <v>211.08172601026035</v>
      </c>
      <c r="E13" s="71">
        <f>(9.8*(100-H13)/100/100)*D13+G13</f>
        <v>13.164506861754136</v>
      </c>
      <c r="F13">
        <f t="shared" si="0"/>
        <v>100</v>
      </c>
      <c r="G13">
        <f t="shared" si="0"/>
        <v>-2.3499999999999996</v>
      </c>
      <c r="H13">
        <f t="shared" si="0"/>
        <v>25</v>
      </c>
      <c r="I13">
        <f t="shared" si="0"/>
        <v>50</v>
      </c>
    </row>
    <row r="14" spans="2:9" ht="14.25" thickBot="1">
      <c r="B14" s="74">
        <v>2</v>
      </c>
      <c r="C14" s="76">
        <f>20*B14</f>
        <v>40</v>
      </c>
      <c r="D14" s="39">
        <f>2000*(1-EXP(-(150/60)/(70*I14)*(100/(100-H14))*C14))+F14*EXP(-(0/(70*I14))*C14)</f>
        <v>174.757483379291</v>
      </c>
      <c r="E14" s="71">
        <f>(9.8*(100-H14)/100/100)*D14+G14</f>
        <v>10.494675028377888</v>
      </c>
      <c r="F14">
        <f t="shared" si="0"/>
        <v>100</v>
      </c>
      <c r="G14">
        <f t="shared" si="0"/>
        <v>-2.3499999999999996</v>
      </c>
      <c r="H14">
        <f t="shared" si="0"/>
        <v>25</v>
      </c>
      <c r="I14">
        <f t="shared" si="0"/>
        <v>50</v>
      </c>
    </row>
    <row r="15" ht="14.25" thickBot="1">
      <c r="B15" s="75" t="s">
        <v>38</v>
      </c>
    </row>
    <row r="16" ht="13.5">
      <c r="B16" s="13"/>
    </row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KIKURA</dc:creator>
  <cp:keywords/>
  <dc:description/>
  <cp:lastModifiedBy>Kimura</cp:lastModifiedBy>
  <cp:lastPrinted>2015-02-07T10:37:16Z</cp:lastPrinted>
  <dcterms:created xsi:type="dcterms:W3CDTF">2013-12-24T09:50:00Z</dcterms:created>
  <dcterms:modified xsi:type="dcterms:W3CDTF">2015-02-10T07:15:39Z</dcterms:modified>
  <cp:category/>
  <cp:version/>
  <cp:contentType/>
  <cp:contentStatus/>
</cp:coreProperties>
</file>